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0CBC95E-F697-4F0B-B534-362685DD3B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铂电阻阻值计算器" sheetId="1" r:id="rId1"/>
  </sheets>
  <definedNames>
    <definedName name="_xlnm.Print_Area" localSheetId="0">铂电阻阻值计算器!$A$1:$G$4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Q3" i="1"/>
  <c r="P3" i="1"/>
  <c r="G3" i="1" l="1"/>
  <c r="L3" i="1"/>
  <c r="O3" i="1" s="1"/>
  <c r="K3" i="1"/>
  <c r="N3" i="1" s="1"/>
  <c r="J3" i="1"/>
  <c r="M3" i="1" s="1"/>
  <c r="I3" i="1" l="1"/>
  <c r="M5" i="1" s="1"/>
  <c r="E3" i="1"/>
  <c r="H3" i="1"/>
  <c r="N5" i="1" l="1"/>
  <c r="O5" i="1"/>
  <c r="O4" i="1"/>
  <c r="M4" i="1"/>
  <c r="N4" i="1"/>
  <c r="F3" i="1" l="1"/>
  <c r="D3" i="1"/>
</calcChain>
</file>

<file path=xl/sharedStrings.xml><?xml version="1.0" encoding="utf-8"?>
<sst xmlns="http://schemas.openxmlformats.org/spreadsheetml/2006/main" count="21" uniqueCount="20">
  <si>
    <t>A</t>
    <phoneticPr fontId="1" type="noConversion"/>
  </si>
  <si>
    <t>B</t>
    <phoneticPr fontId="1" type="noConversion"/>
  </si>
  <si>
    <t>AT</t>
    <phoneticPr fontId="1" type="noConversion"/>
  </si>
  <si>
    <t>BT^2</t>
    <phoneticPr fontId="1" type="noConversion"/>
  </si>
  <si>
    <t>C(T-100)T^3</t>
    <phoneticPr fontId="1" type="noConversion"/>
  </si>
  <si>
    <t>分度号</t>
    <phoneticPr fontId="1" type="noConversion"/>
  </si>
  <si>
    <t>C</t>
    <phoneticPr fontId="1" type="noConversion"/>
  </si>
  <si>
    <t>上限值</t>
    <phoneticPr fontId="1" type="noConversion"/>
  </si>
  <si>
    <t>下限值</t>
    <phoneticPr fontId="1" type="noConversion"/>
  </si>
  <si>
    <t>标准阻值</t>
    <phoneticPr fontId="1" type="noConversion"/>
  </si>
  <si>
    <t>温度修正值</t>
    <phoneticPr fontId="1" type="noConversion"/>
  </si>
  <si>
    <t>B级基准温度误差计算</t>
    <phoneticPr fontId="1" type="noConversion"/>
  </si>
  <si>
    <t>A级温度误差计算</t>
    <phoneticPr fontId="1" type="noConversion"/>
  </si>
  <si>
    <t>1/3B级温度误差计算</t>
    <phoneticPr fontId="1" type="noConversion"/>
  </si>
  <si>
    <t>温度误差
绝对值
（℃）</t>
    <phoneticPr fontId="1" type="noConversion"/>
  </si>
  <si>
    <t>铂电阻-阻值与误差计算器</t>
    <phoneticPr fontId="1" type="noConversion"/>
  </si>
  <si>
    <r>
      <t xml:space="preserve">注：使用本计算器计算铂电阻阻值，所用铂电阻应符合IEC751国标标准，TCR=0.003851 
</t>
    </r>
    <r>
      <rPr>
        <sz val="12"/>
        <color theme="1"/>
        <rFont val="等线"/>
        <family val="3"/>
        <charset val="134"/>
      </rPr>
      <t>@</t>
    </r>
    <r>
      <rPr>
        <b/>
        <sz val="14"/>
        <color theme="1"/>
        <rFont val="宋体"/>
        <family val="3"/>
        <charset val="134"/>
        <scheme val="minor"/>
      </rPr>
      <t>深圳市铂电科技有限公司</t>
    </r>
    <r>
      <rPr>
        <sz val="12"/>
        <color theme="1"/>
        <rFont val="宋体"/>
        <family val="3"/>
        <charset val="134"/>
        <scheme val="minor"/>
      </rPr>
      <t xml:space="preserve"> 版权所有
http://www.bdrtd.com   0755-25898311  25592311                 </t>
    </r>
    <phoneticPr fontId="1" type="noConversion"/>
  </si>
  <si>
    <t>A</t>
  </si>
  <si>
    <t>精度
等级</t>
    <phoneticPr fontId="1" type="noConversion"/>
  </si>
  <si>
    <r>
      <t>当前温度值℃
(</t>
    </r>
    <r>
      <rPr>
        <b/>
        <sz val="12"/>
        <color rgb="FFFF0000"/>
        <rFont val="宋体"/>
        <family val="3"/>
        <charset val="134"/>
        <scheme val="minor"/>
      </rPr>
      <t>请输入</t>
    </r>
    <r>
      <rPr>
        <b/>
        <sz val="12"/>
        <color theme="1"/>
        <rFont val="宋体"/>
        <family val="3"/>
        <charset val="134"/>
        <scheme val="minor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</si>
</sst>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_ "/>
    <numFmt numFmtId="177" formatCode="0.00_);[Red]\(0.00\)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36"/>
      <color theme="1"/>
      <name val="宋体"/>
      <family val="2"/>
      <charset val="134"/>
      <scheme val="minor"/>
    </font>
    <font>
      <sz val="36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rgb="FF0000FF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2"/>
      <color theme="1"/>
      <name val="等线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0" xfId="0" applyFont="1" applyFill="1">
      <alignment vertical="center"/>
    </xf>
    <xf numFmtId="177" fontId="3" fillId="2" borderId="0" xfId="0" applyNumberFormat="1" applyFont="1" applyFill="1">
      <alignment vertical="center"/>
    </xf>
    <xf numFmtId="0" fontId="3" fillId="4" borderId="0" xfId="0" applyFont="1" applyFill="1" applyAlignment="1">
      <alignment horizontal="center" vertical="center"/>
    </xf>
    <xf numFmtId="176" fontId="3" fillId="4" borderId="0" xfId="0" applyNumberFormat="1" applyFont="1" applyFill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177" fontId="5" fillId="5" borderId="0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177" fontId="5" fillId="6" borderId="1" xfId="0" applyNumberFormat="1" applyFont="1" applyFill="1" applyBorder="1" applyAlignment="1">
      <alignment horizontal="center" vertical="center" wrapText="1"/>
    </xf>
    <xf numFmtId="177" fontId="10" fillId="6" borderId="1" xfId="0" applyNumberFormat="1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177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77" fontId="13" fillId="6" borderId="1" xfId="0" applyNumberFormat="1" applyFont="1" applyFill="1" applyBorder="1" applyAlignment="1" applyProtection="1">
      <alignment horizontal="center" vertical="center"/>
      <protection hidden="1"/>
    </xf>
    <xf numFmtId="177" fontId="14" fillId="6" borderId="1" xfId="0" applyNumberFormat="1" applyFont="1" applyFill="1" applyBorder="1" applyAlignment="1" applyProtection="1">
      <alignment horizontal="center" vertical="center"/>
      <protection hidden="1"/>
    </xf>
    <xf numFmtId="0" fontId="11" fillId="7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top" wrapText="1" readingOrder="1"/>
    </xf>
    <xf numFmtId="0" fontId="9" fillId="4" borderId="3" xfId="0" applyFont="1" applyFill="1" applyBorder="1" applyAlignment="1">
      <alignment horizontal="left" vertical="top" readingOrder="1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177" fontId="8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drtd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447260</xdr:colOff>
      <xdr:row>0</xdr:row>
      <xdr:rowOff>0</xdr:rowOff>
    </xdr:from>
    <xdr:to>
      <xdr:col>1</xdr:col>
      <xdr:colOff>469348</xdr:colOff>
      <xdr:row>0</xdr:row>
      <xdr:rowOff>574262</xdr:rowOff>
    </xdr:to>
    <xdr:pic>
      <xdr:nvPicPr>
        <xdr:cNvPr id="3" name="图片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5815D0-C0BF-466B-82A3-3C54771C0A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98" t="17354" r="12875" b="16116"/>
        <a:stretch/>
      </xdr:blipFill>
      <xdr:spPr>
        <a:xfrm>
          <a:off x="447260" y="0"/>
          <a:ext cx="1148523" cy="574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view="pageBreakPreview" zoomScale="115" zoomScaleNormal="100" zoomScaleSheetLayoutView="115" workbookViewId="0">
      <pane ySplit="4" topLeftCell="A8" activePane="bottomLeft" state="frozen"/>
      <selection pane="bottomLeft" activeCell="A4" sqref="A4:G4"/>
    </sheetView>
  </sheetViews>
  <sheetFormatPr defaultColWidth="9" defaultRowHeight="45.5" x14ac:dyDescent="0.25"/>
  <cols>
    <col min="1" max="1" width="16.08984375" style="1" customWidth="1"/>
    <col min="2" max="2" width="13.26953125" style="2" customWidth="1"/>
    <col min="3" max="3" width="18.6328125" style="1" customWidth="1"/>
    <col min="4" max="4" width="23" style="1" customWidth="1"/>
    <col min="5" max="5" width="25.36328125" style="2" customWidth="1"/>
    <col min="6" max="6" width="21.90625" style="2" customWidth="1"/>
    <col min="7" max="7" width="15.6328125" style="2" customWidth="1"/>
    <col min="8" max="9" width="12.6328125" style="2" hidden="1" customWidth="1"/>
    <col min="10" max="10" width="44.90625" style="1" hidden="1" customWidth="1"/>
    <col min="11" max="11" width="48.08984375" style="1" hidden="1" customWidth="1"/>
    <col min="12" max="13" width="44.90625" style="1" hidden="1" customWidth="1"/>
    <col min="14" max="14" width="48.08984375" style="1" hidden="1" customWidth="1"/>
    <col min="15" max="15" width="44.90625" style="1" hidden="1" customWidth="1"/>
    <col min="16" max="16" width="20.36328125" style="1" hidden="1" customWidth="1"/>
    <col min="17" max="17" width="16.26953125" style="1" hidden="1" customWidth="1"/>
    <col min="18" max="18" width="19.453125" style="1" hidden="1" customWidth="1"/>
    <col min="19" max="16384" width="9" style="1"/>
  </cols>
  <sheetData>
    <row r="1" spans="1:18" x14ac:dyDescent="0.25">
      <c r="A1" s="19" t="s">
        <v>15</v>
      </c>
      <c r="B1" s="19"/>
      <c r="C1" s="19"/>
      <c r="D1" s="19"/>
      <c r="E1" s="19"/>
      <c r="F1" s="19"/>
      <c r="G1" s="19"/>
      <c r="H1" s="7"/>
      <c r="I1" s="7"/>
      <c r="L1" s="5"/>
      <c r="M1" s="5"/>
      <c r="N1" s="5"/>
      <c r="O1" s="5"/>
    </row>
    <row r="2" spans="1:18" x14ac:dyDescent="0.25">
      <c r="A2" s="13" t="s">
        <v>5</v>
      </c>
      <c r="B2" s="23" t="s">
        <v>18</v>
      </c>
      <c r="C2" s="24" t="s">
        <v>19</v>
      </c>
      <c r="D2" s="16" t="s">
        <v>8</v>
      </c>
      <c r="E2" s="15" t="s">
        <v>9</v>
      </c>
      <c r="F2" s="16" t="s">
        <v>7</v>
      </c>
      <c r="G2" s="11" t="s">
        <v>14</v>
      </c>
      <c r="H2" s="8" t="s">
        <v>10</v>
      </c>
      <c r="I2" s="8" t="s">
        <v>10</v>
      </c>
      <c r="J2" s="3" t="s">
        <v>0</v>
      </c>
      <c r="K2" s="3" t="s">
        <v>1</v>
      </c>
      <c r="L2" s="3" t="s">
        <v>6</v>
      </c>
      <c r="M2" s="3" t="s">
        <v>2</v>
      </c>
      <c r="N2" s="3" t="s">
        <v>3</v>
      </c>
      <c r="O2" s="3" t="s">
        <v>4</v>
      </c>
      <c r="P2" s="10" t="s">
        <v>11</v>
      </c>
      <c r="Q2" s="10" t="s">
        <v>12</v>
      </c>
      <c r="R2" s="10" t="s">
        <v>13</v>
      </c>
    </row>
    <row r="3" spans="1:18" x14ac:dyDescent="0.25">
      <c r="A3" s="14">
        <v>100</v>
      </c>
      <c r="B3" s="14" t="s">
        <v>17</v>
      </c>
      <c r="C3" s="22">
        <v>0</v>
      </c>
      <c r="D3" s="17">
        <f>IF(H3&lt;0,A3*(1+M4+N4+O4),IF(H3&gt;=0,A3*(1+M4+N4)))</f>
        <v>99.941374200483608</v>
      </c>
      <c r="E3" s="18">
        <f>IF(C3&lt;0,A3*(1+M3+N3+O3),IF(C3&gt;=0,A3*(1+M3+N3)))</f>
        <v>100</v>
      </c>
      <c r="F3" s="17">
        <f>IF(I3&lt;0,A3*(1+M5+N5+O5),IF(I3&gt;=0,A3*(1+M5+N5)))</f>
        <v>100.05862320062499</v>
      </c>
      <c r="G3" s="12">
        <f>IF(B3="B",P3,IF(B3="A",Q3,IF(B3="1/3B",R3,IF(B3="C",2*P3,IF(B3="1/10B",1/10*P3)))))</f>
        <v>0.15</v>
      </c>
      <c r="H3" s="8">
        <f>C3-G3</f>
        <v>-0.15</v>
      </c>
      <c r="I3" s="8">
        <f>C3+G3</f>
        <v>0.15</v>
      </c>
      <c r="J3" s="4">
        <f>3.9083*10^-3</f>
        <v>3.9083E-3</v>
      </c>
      <c r="K3" s="4">
        <f>(-5.775*(10^-7))</f>
        <v>-5.7749999999999998E-7</v>
      </c>
      <c r="L3" s="4">
        <f>-4.183*(10^-12)</f>
        <v>-4.1829999999999994E-12</v>
      </c>
      <c r="M3" s="4">
        <f>J3*C3</f>
        <v>0</v>
      </c>
      <c r="N3" s="4">
        <f>K3*C3^2</f>
        <v>0</v>
      </c>
      <c r="O3" s="4">
        <f>L3*(C3-100)*C3^3</f>
        <v>0</v>
      </c>
      <c r="P3" s="9">
        <f>0.3+0.005*ABS(C3)</f>
        <v>0.3</v>
      </c>
      <c r="Q3" s="9">
        <f>0.15+0.002*ABS(C3)</f>
        <v>0.15</v>
      </c>
      <c r="R3" s="9">
        <f>0.1+0.0017*ABS(C3)</f>
        <v>0.1</v>
      </c>
    </row>
    <row r="4" spans="1:18" ht="66.5" customHeight="1" x14ac:dyDescent="0.25">
      <c r="A4" s="20" t="s">
        <v>16</v>
      </c>
      <c r="B4" s="21"/>
      <c r="C4" s="21"/>
      <c r="D4" s="21"/>
      <c r="E4" s="21"/>
      <c r="F4" s="21"/>
      <c r="G4" s="21"/>
      <c r="H4" s="6"/>
      <c r="I4" s="6"/>
      <c r="J4" s="6"/>
      <c r="K4" s="6"/>
      <c r="L4" s="6"/>
      <c r="M4" s="4">
        <f>J3*H3</f>
        <v>-5.86245E-4</v>
      </c>
      <c r="N4" s="4">
        <f>K3*H3^2</f>
        <v>-1.2993749999999998E-8</v>
      </c>
      <c r="O4" s="4">
        <f>L3*(H3-100)*H3^3</f>
        <v>-1.4138801437499999E-12</v>
      </c>
    </row>
    <row r="5" spans="1:18" x14ac:dyDescent="0.25">
      <c r="M5" s="4">
        <f>J3*I3</f>
        <v>5.86245E-4</v>
      </c>
      <c r="N5" s="4">
        <f>K3*I3^2</f>
        <v>-1.2993749999999998E-8</v>
      </c>
      <c r="O5" s="4">
        <f>L3*(I3-100)*I3^3</f>
        <v>1.4096448562499996E-12</v>
      </c>
    </row>
  </sheetData>
  <sheetProtection algorithmName="SHA-512" hashValue="t4E07FNvXNdPjGTMnzwbXKaLNAHaoJwlMEohZgsF9OhvqTvY3ZxYCy98iep4NQpc1WZDr/yVyJtLgwlEXJWlVQ==" saltValue="bA5JrVpseVSgIAb5RhkFAw==" spinCount="100000" sheet="1" objects="1" scenarios="1"/>
  <mergeCells count="2">
    <mergeCell ref="A1:G1"/>
    <mergeCell ref="A4:G4"/>
  </mergeCells>
  <phoneticPr fontId="1" type="noConversion"/>
  <dataValidations count="3">
    <dataValidation type="list" allowBlank="1" showInputMessage="1" showErrorMessage="1" sqref="B3" xr:uid="{00000000-0002-0000-0000-000000000000}">
      <formula1>"1/3B,A,B,C,1/10B,"</formula1>
    </dataValidation>
    <dataValidation type="list" allowBlank="1" showInputMessage="1" showErrorMessage="1" sqref="A3" xr:uid="{00000000-0002-0000-0000-000001000000}">
      <formula1>"100,1000,20,200,500,"</formula1>
    </dataValidation>
    <dataValidation type="decimal" allowBlank="1" showInputMessage="1" showErrorMessage="1" sqref="C3:D3" xr:uid="{00000000-0002-0000-0000-000002000000}">
      <formula1>-200</formula1>
      <formula2>850</formula2>
    </dataValidation>
  </dataValidation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铂电阻阻值计算器</vt:lpstr>
      <vt:lpstr>铂电阻阻值计算器!Print_Area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2020-02-28T08:23:30Z</dcterms:modified>
</cp:coreProperties>
</file>